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100" windowHeight="9855" activeTab="0"/>
  </bookViews>
  <sheets>
    <sheet name="Info" sheetId="1" r:id="rId1"/>
    <sheet name="Day" sheetId="2" r:id="rId2"/>
    <sheet name="Week" sheetId="3" r:id="rId3"/>
    <sheet name="Month 19" sheetId="4" r:id="rId4"/>
    <sheet name="Month 30" sheetId="5" r:id="rId5"/>
  </sheets>
  <definedNames>
    <definedName name="interval">'Month 30'!$D$10</definedName>
  </definedNames>
  <calcPr fullCalcOnLoad="1"/>
</workbook>
</file>

<file path=xl/sharedStrings.xml><?xml version="1.0" encoding="utf-8"?>
<sst xmlns="http://schemas.openxmlformats.org/spreadsheetml/2006/main" count="103" uniqueCount="36">
  <si>
    <t>Demonstration of Modular Inverse Function Calls</t>
  </si>
  <si>
    <t>by Dr. Irv Bromberg, University of Toronto, Canada</t>
  </si>
  <si>
    <t>K for Symmetrical Cycle</t>
  </si>
  <si>
    <t>Calendar Mean Year</t>
  </si>
  <si>
    <t>Mean Year &gt;365d</t>
  </si>
  <si>
    <t>Modular Inverse (U)</t>
  </si>
  <si>
    <t>Tools -&gt; Macro -&gt; Visual Basic Editor -&gt; Module1.</t>
  </si>
  <si>
    <t>Perfectly Symmetrical Cycles</t>
  </si>
  <si>
    <r>
      <t>Almost</t>
    </r>
    <r>
      <rPr>
        <b/>
        <sz val="14"/>
        <rFont val="Arial"/>
        <family val="2"/>
      </rPr>
      <t xml:space="preserve"> Symmetrical Cycles</t>
    </r>
  </si>
  <si>
    <t>(even number of years per cycle, 2 middle years differ in leap status)</t>
  </si>
  <si>
    <t>(odd number of years per cycle, middle year is leap if odd number of leap years per cycle)</t>
  </si>
  <si>
    <r>
      <t xml:space="preserve">K for </t>
    </r>
    <r>
      <rPr>
        <b/>
        <i/>
        <sz val="12"/>
        <rFont val="Arial"/>
        <family val="2"/>
      </rPr>
      <t>Almost</t>
    </r>
    <r>
      <rPr>
        <b/>
        <sz val="12"/>
        <rFont val="Arial"/>
        <family val="2"/>
      </rPr>
      <t xml:space="preserve"> Symmetrical Cycle</t>
    </r>
  </si>
  <si>
    <t>To see the underlying VBA (Visual Basic for Applications) "ModularInverse" macro:</t>
  </si>
  <si>
    <t>version 2.0(2), revised 2008 May 20</t>
  </si>
  <si>
    <t>For Leap Day cycles see the "Day" worksheet.</t>
  </si>
  <si>
    <t>For Leap Week cycles see the "Week" worksheet.</t>
  </si>
  <si>
    <t>For 19-day Leap Month cycles see the "Month 19" worksheet.</t>
  </si>
  <si>
    <t>For 30-day Leap Month cycles see the "Month 30" worksheet.</t>
  </si>
  <si>
    <t xml:space="preserve">Integer #1: </t>
  </si>
  <si>
    <t xml:space="preserve">Integer #2: </t>
  </si>
  <si>
    <t xml:space="preserve">Modular Inverse: </t>
  </si>
  <si>
    <t>Leap Week Calendar Cycles</t>
  </si>
  <si>
    <t>Leap Day Calendar Cycles</t>
  </si>
  <si>
    <t>19-Day Leap Month Calendar Cycles</t>
  </si>
  <si>
    <r>
      <t xml:space="preserve">(Bahá'í Calendar variants, see </t>
    </r>
    <r>
      <rPr>
        <sz val="12"/>
        <rFont val="Courier New"/>
        <family val="3"/>
      </rPr>
      <t>&lt;http://www.sym454.org/bahai/&gt;</t>
    </r>
    <r>
      <rPr>
        <sz val="12"/>
        <rFont val="Arial"/>
        <family val="2"/>
      </rPr>
      <t>.)</t>
    </r>
  </si>
  <si>
    <t>Leap Days per Cycle (L)</t>
  </si>
  <si>
    <t>Years Per Cycle (C)</t>
  </si>
  <si>
    <t>Leap Months per Cycle (L)</t>
  </si>
  <si>
    <t>Leap Weeks per Cycle (L)</t>
  </si>
  <si>
    <t>30-Day Leap Month Calendar Cycles</t>
  </si>
  <si>
    <t>Mean Lunation Interval (days):</t>
  </si>
  <si>
    <t>Months Per Cycle</t>
  </si>
  <si>
    <r>
      <t xml:space="preserve">It is a leap year only if the </t>
    </r>
    <r>
      <rPr>
        <i/>
        <sz val="18"/>
        <rFont val="Times New Roman"/>
        <family val="1"/>
      </rPr>
      <t>remainder</t>
    </r>
    <r>
      <rPr>
        <sz val="18"/>
        <rFont val="Times New Roman"/>
        <family val="1"/>
      </rPr>
      <t xml:space="preserve"> of (L C + K) / C &lt; L.</t>
    </r>
  </si>
  <si>
    <t xml:space="preserve">Greatest Common Divisor: </t>
  </si>
  <si>
    <t>To calculate the modular inverse of any two mutually coprime integers, enter them below:</t>
  </si>
  <si>
    <t>http://individual.utoronto.ca/kalendis/leap/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</si>
</sst>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Courier New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2"/>
      <name val="Courier New"/>
      <family val="3"/>
    </font>
    <font>
      <sz val="12"/>
      <name val="Arial"/>
      <family val="2"/>
    </font>
    <font>
      <b/>
      <sz val="24"/>
      <name val="Arial"/>
      <family val="2"/>
    </font>
    <font>
      <sz val="18"/>
      <name val="Times New Roman"/>
      <family val="1"/>
    </font>
    <font>
      <b/>
      <sz val="13"/>
      <name val="Arial"/>
      <family val="2"/>
    </font>
    <font>
      <i/>
      <sz val="18"/>
      <name val="Times New Roman"/>
      <family val="1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2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19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dividual.utoronto.ca/kalendis/lea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dividual.utoronto.ca/kalendis/leap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ndividual.utoronto.ca/kalendis/leap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ndividual.utoronto.ca/kalendis/leap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dividual.utoronto.ca/kalendis/leap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19"/>
  <sheetViews>
    <sheetView showGridLines="0" tabSelected="1" workbookViewId="0" topLeftCell="A1">
      <selection activeCell="F3" sqref="F3"/>
    </sheetView>
  </sheetViews>
  <sheetFormatPr defaultColWidth="9.140625" defaultRowHeight="12.75"/>
  <cols>
    <col min="1" max="1" width="14.7109375" style="2" customWidth="1"/>
    <col min="2" max="2" width="12.8515625" style="2" customWidth="1"/>
    <col min="3" max="3" width="11.57421875" style="2" customWidth="1"/>
    <col min="4" max="4" width="12.7109375" style="2" customWidth="1"/>
    <col min="5" max="5" width="21.28125" style="2" customWidth="1"/>
    <col min="6" max="6" width="14.421875" style="2" customWidth="1"/>
    <col min="7" max="16384" width="9.140625" style="2" customWidth="1"/>
  </cols>
  <sheetData>
    <row r="1" ht="26.25">
      <c r="A1" s="11" t="s">
        <v>0</v>
      </c>
    </row>
    <row r="2" ht="6" customHeight="1">
      <c r="A2" s="1"/>
    </row>
    <row r="3" ht="15.75">
      <c r="A3" s="2" t="s">
        <v>1</v>
      </c>
    </row>
    <row r="4" ht="6" customHeight="1">
      <c r="A4" s="1"/>
    </row>
    <row r="5" spans="1:5" ht="15.75">
      <c r="A5" s="23" t="s">
        <v>35</v>
      </c>
      <c r="E5" s="3" t="s">
        <v>13</v>
      </c>
    </row>
    <row r="7" ht="15.75">
      <c r="A7" s="2" t="s">
        <v>12</v>
      </c>
    </row>
    <row r="8" ht="16.5">
      <c r="A8" s="4" t="s">
        <v>6</v>
      </c>
    </row>
    <row r="9" ht="16.5">
      <c r="A9" s="4"/>
    </row>
    <row r="10" ht="15.75">
      <c r="A10" s="2" t="s">
        <v>14</v>
      </c>
    </row>
    <row r="11" ht="15.75">
      <c r="A11" s="2" t="s">
        <v>15</v>
      </c>
    </row>
    <row r="12" ht="15.75">
      <c r="A12" s="2" t="s">
        <v>16</v>
      </c>
    </row>
    <row r="13" ht="15.75">
      <c r="A13" s="2" t="s">
        <v>17</v>
      </c>
    </row>
    <row r="15" ht="15.75">
      <c r="A15" s="2" t="s">
        <v>34</v>
      </c>
    </row>
    <row r="16" spans="3:4" ht="15.75">
      <c r="C16" s="12" t="s">
        <v>18</v>
      </c>
      <c r="D16" s="15">
        <v>52</v>
      </c>
    </row>
    <row r="17" spans="3:4" ht="15.75">
      <c r="C17" s="12" t="s">
        <v>19</v>
      </c>
      <c r="D17" s="15">
        <v>293</v>
      </c>
    </row>
    <row r="18" spans="3:5" ht="15.75">
      <c r="C18" s="12" t="s">
        <v>33</v>
      </c>
      <c r="D18" s="13">
        <f>gcd(D16,D17)</f>
        <v>1</v>
      </c>
      <c r="E18" s="22">
        <f>IF(D18&lt;&gt;1,D16&amp;" and "&amp;D17&amp;" are not coprime,","")</f>
      </c>
    </row>
    <row r="19" spans="3:5" ht="15.75">
      <c r="C19" s="12" t="s">
        <v>20</v>
      </c>
      <c r="D19" s="16">
        <f>ModularInverse(D16,D17)</f>
        <v>62</v>
      </c>
      <c r="E19" s="22">
        <f>IF(D19=0,"no modular inverse exists.","")</f>
      </c>
    </row>
  </sheetData>
  <hyperlinks>
    <hyperlink ref="A5" r:id="rId1" display="http://individual.utoronto.ca/kalendis/leap/"/>
  </hyperlinks>
  <printOptions horizontalCentered="1"/>
  <pageMargins left="0.75" right="0.75" top="0.75" bottom="0.75" header="0.25" footer="0.25"/>
  <pageSetup fitToHeight="1" fitToWidth="1" horizontalDpi="600" verticalDpi="600" orientation="portrait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29"/>
  <sheetViews>
    <sheetView showGridLines="0" workbookViewId="0" topLeftCell="A1">
      <selection activeCell="F7" sqref="F7"/>
    </sheetView>
  </sheetViews>
  <sheetFormatPr defaultColWidth="9.140625" defaultRowHeight="12.75"/>
  <cols>
    <col min="1" max="1" width="15.7109375" style="2" customWidth="1"/>
    <col min="2" max="2" width="12.8515625" style="2" customWidth="1"/>
    <col min="3" max="3" width="21.7109375" style="2" customWidth="1"/>
    <col min="4" max="4" width="12.7109375" style="2" customWidth="1"/>
    <col min="5" max="5" width="21.28125" style="2" customWidth="1"/>
    <col min="6" max="6" width="14.421875" style="2" customWidth="1"/>
    <col min="7" max="16384" width="9.140625" style="2" customWidth="1"/>
  </cols>
  <sheetData>
    <row r="1" ht="26.25">
      <c r="A1" s="11" t="s">
        <v>0</v>
      </c>
    </row>
    <row r="2" ht="6" customHeight="1">
      <c r="A2" s="1"/>
    </row>
    <row r="3" ht="15.75">
      <c r="A3" s="2" t="s">
        <v>1</v>
      </c>
    </row>
    <row r="4" ht="6" customHeight="1">
      <c r="A4" s="1"/>
    </row>
    <row r="5" spans="1:4" ht="15.75">
      <c r="A5" s="23" t="s">
        <v>35</v>
      </c>
      <c r="D5" s="3" t="str">
        <f>Info!E5</f>
        <v>version 2.0(2), revised 2008 May 20</v>
      </c>
    </row>
    <row r="7" ht="30">
      <c r="A7" s="17" t="s">
        <v>22</v>
      </c>
    </row>
    <row r="8" ht="23.25">
      <c r="A8" s="19" t="s">
        <v>32</v>
      </c>
    </row>
    <row r="9" ht="16.5">
      <c r="A9" s="4"/>
    </row>
    <row r="10" ht="18">
      <c r="A10" s="5" t="s">
        <v>7</v>
      </c>
    </row>
    <row r="11" ht="18" customHeight="1">
      <c r="A11" s="2" t="s">
        <v>10</v>
      </c>
    </row>
    <row r="12" spans="1:6" ht="36" customHeight="1">
      <c r="A12" s="6" t="s">
        <v>25</v>
      </c>
      <c r="B12" s="6" t="s">
        <v>26</v>
      </c>
      <c r="C12" s="6" t="s">
        <v>3</v>
      </c>
      <c r="D12" s="6" t="s">
        <v>4</v>
      </c>
      <c r="E12" s="6" t="s">
        <v>2</v>
      </c>
      <c r="F12" s="6" t="s">
        <v>5</v>
      </c>
    </row>
    <row r="13" spans="1:6" ht="24" customHeight="1">
      <c r="A13" s="7">
        <v>8</v>
      </c>
      <c r="B13" s="7">
        <v>33</v>
      </c>
      <c r="C13" s="8">
        <f>(B13*365+A13)/B13</f>
        <v>365.24242424242425</v>
      </c>
      <c r="D13" s="9">
        <f aca="true" t="shared" si="0" ref="D13:D20">C13</f>
        <v>365.24242424242425</v>
      </c>
      <c r="E13" s="7">
        <f aca="true" t="shared" si="1" ref="E13:E20">(B13-1)/2</f>
        <v>16</v>
      </c>
      <c r="F13" s="7">
        <f aca="true" t="shared" si="2" ref="F13:F20">ModularInverse(A13,B13)</f>
        <v>29</v>
      </c>
    </row>
    <row r="14" spans="1:6" ht="24" customHeight="1">
      <c r="A14" s="18">
        <v>198</v>
      </c>
      <c r="B14" s="7">
        <v>817</v>
      </c>
      <c r="C14" s="8">
        <f aca="true" t="shared" si="3" ref="C14:C20">(B14*365+A14)/B14</f>
        <v>365.2423500611995</v>
      </c>
      <c r="D14" s="9">
        <f t="shared" si="0"/>
        <v>365.2423500611995</v>
      </c>
      <c r="E14" s="7">
        <f t="shared" si="1"/>
        <v>408</v>
      </c>
      <c r="F14" s="7">
        <f t="shared" si="2"/>
        <v>392</v>
      </c>
    </row>
    <row r="15" spans="1:6" ht="24" customHeight="1">
      <c r="A15" s="18">
        <v>71</v>
      </c>
      <c r="B15" s="7">
        <v>293</v>
      </c>
      <c r="C15" s="8">
        <f t="shared" si="3"/>
        <v>365.24232081911265</v>
      </c>
      <c r="D15" s="9">
        <f t="shared" si="0"/>
        <v>365.24232081911265</v>
      </c>
      <c r="E15" s="7">
        <f t="shared" si="1"/>
        <v>146</v>
      </c>
      <c r="F15" s="7">
        <f t="shared" si="2"/>
        <v>260</v>
      </c>
    </row>
    <row r="16" spans="1:6" ht="24" customHeight="1">
      <c r="A16" s="18">
        <v>228</v>
      </c>
      <c r="B16" s="7">
        <v>941</v>
      </c>
      <c r="C16" s="8">
        <f t="shared" si="3"/>
        <v>365.2422954303932</v>
      </c>
      <c r="D16" s="9">
        <f t="shared" si="0"/>
        <v>365.2422954303932</v>
      </c>
      <c r="E16" s="7">
        <f t="shared" si="1"/>
        <v>470</v>
      </c>
      <c r="F16" s="7">
        <f t="shared" si="2"/>
        <v>227</v>
      </c>
    </row>
    <row r="17" spans="1:6" ht="24" customHeight="1">
      <c r="A17" s="18">
        <v>86</v>
      </c>
      <c r="B17" s="7">
        <v>355</v>
      </c>
      <c r="C17" s="8">
        <f t="shared" si="3"/>
        <v>365.24225352112677</v>
      </c>
      <c r="D17" s="9">
        <f t="shared" si="0"/>
        <v>365.24225352112677</v>
      </c>
      <c r="E17" s="7">
        <f t="shared" si="1"/>
        <v>177</v>
      </c>
      <c r="F17" s="7">
        <f t="shared" si="2"/>
        <v>161</v>
      </c>
    </row>
    <row r="18" spans="1:6" ht="24" customHeight="1">
      <c r="A18" s="18">
        <v>101</v>
      </c>
      <c r="B18" s="7">
        <v>417</v>
      </c>
      <c r="C18" s="8">
        <f t="shared" si="3"/>
        <v>365.24220623501196</v>
      </c>
      <c r="D18" s="9">
        <f t="shared" si="0"/>
        <v>365.24220623501196</v>
      </c>
      <c r="E18" s="7">
        <f t="shared" si="1"/>
        <v>208</v>
      </c>
      <c r="F18" s="7">
        <f t="shared" si="2"/>
        <v>128</v>
      </c>
    </row>
    <row r="19" spans="1:6" ht="24" customHeight="1">
      <c r="A19" s="18">
        <v>94</v>
      </c>
      <c r="B19" s="7">
        <v>389</v>
      </c>
      <c r="C19" s="8">
        <f t="shared" si="3"/>
        <v>365.24164524421593</v>
      </c>
      <c r="D19" s="9">
        <f t="shared" si="0"/>
        <v>365.24164524421593</v>
      </c>
      <c r="E19" s="7">
        <f t="shared" si="1"/>
        <v>194</v>
      </c>
      <c r="F19" s="7">
        <f t="shared" si="2"/>
        <v>269</v>
      </c>
    </row>
    <row r="20" spans="1:6" ht="24" customHeight="1">
      <c r="A20" s="18">
        <v>79</v>
      </c>
      <c r="B20" s="7">
        <v>327</v>
      </c>
      <c r="C20" s="8">
        <f t="shared" si="3"/>
        <v>365.2415902140673</v>
      </c>
      <c r="D20" s="9">
        <f t="shared" si="0"/>
        <v>365.2415902140673</v>
      </c>
      <c r="E20" s="7">
        <f t="shared" si="1"/>
        <v>163</v>
      </c>
      <c r="F20" s="7">
        <f t="shared" si="2"/>
        <v>178</v>
      </c>
    </row>
    <row r="22" ht="18.75">
      <c r="A22" s="10" t="s">
        <v>8</v>
      </c>
    </row>
    <row r="23" ht="18" customHeight="1">
      <c r="A23" s="2" t="s">
        <v>9</v>
      </c>
    </row>
    <row r="24" spans="1:6" ht="36" customHeight="1">
      <c r="A24" s="6" t="s">
        <v>25</v>
      </c>
      <c r="B24" s="6" t="s">
        <v>26</v>
      </c>
      <c r="C24" s="6" t="s">
        <v>3</v>
      </c>
      <c r="D24" s="6" t="s">
        <v>4</v>
      </c>
      <c r="E24" s="6" t="s">
        <v>11</v>
      </c>
      <c r="F24" s="6" t="s">
        <v>5</v>
      </c>
    </row>
    <row r="25" spans="1:6" ht="24" customHeight="1">
      <c r="A25" s="7">
        <v>127</v>
      </c>
      <c r="B25" s="7">
        <v>524</v>
      </c>
      <c r="C25" s="8">
        <f>(B25*365+A25)/B25</f>
        <v>365.24236641221376</v>
      </c>
      <c r="D25" s="9">
        <f>C25</f>
        <v>365.24236641221376</v>
      </c>
      <c r="E25" s="7" t="str">
        <f>FIXED(B25/2-1,0)&amp;" or "&amp;FIXED(B25/2,0)</f>
        <v>261 or 262</v>
      </c>
      <c r="F25" s="7">
        <f>ModularInverse(A25,B25)</f>
        <v>491</v>
      </c>
    </row>
    <row r="26" spans="1:6" ht="24" customHeight="1">
      <c r="A26" s="18">
        <v>157</v>
      </c>
      <c r="B26" s="7">
        <v>648</v>
      </c>
      <c r="C26" s="8">
        <f>(B26*365+A26)/B26</f>
        <v>365.24228395061726</v>
      </c>
      <c r="D26" s="9">
        <f>C26</f>
        <v>365.24228395061726</v>
      </c>
      <c r="E26" s="7" t="str">
        <f>FIXED(B26/2-1,0)&amp;" or "&amp;FIXED(B26/2,0)</f>
        <v>323 or 324</v>
      </c>
      <c r="F26" s="7">
        <f>ModularInverse(A26,B26)</f>
        <v>421</v>
      </c>
    </row>
    <row r="27" spans="1:6" ht="24" customHeight="1">
      <c r="A27" s="18">
        <v>187</v>
      </c>
      <c r="B27" s="7">
        <v>772</v>
      </c>
      <c r="C27" s="8">
        <f>(B27*365+A27)/B27</f>
        <v>365.2422279792746</v>
      </c>
      <c r="D27" s="9">
        <f>C27</f>
        <v>365.2422279792746</v>
      </c>
      <c r="E27" s="7" t="str">
        <f>FIXED(B27/2-1,0)&amp;" or "&amp;FIXED(B27/2,0)</f>
        <v>385 or 386</v>
      </c>
      <c r="F27" s="7">
        <f>ModularInverse(A27,B27)</f>
        <v>611</v>
      </c>
    </row>
    <row r="28" spans="1:6" ht="24" customHeight="1">
      <c r="A28" s="18">
        <v>109</v>
      </c>
      <c r="B28" s="7">
        <v>450</v>
      </c>
      <c r="C28" s="8">
        <f>(B28*365+A28)/B28</f>
        <v>365.2422222222222</v>
      </c>
      <c r="D28" s="9">
        <f>C28</f>
        <v>365.2422222222222</v>
      </c>
      <c r="E28" s="7" t="str">
        <f>FIXED(B28/2-1,0)&amp;" or "&amp;FIXED(B28/2,0)</f>
        <v>224 or 225</v>
      </c>
      <c r="F28" s="7">
        <f>ModularInverse(A28,B28)</f>
        <v>289</v>
      </c>
    </row>
    <row r="29" spans="1:6" ht="24" customHeight="1">
      <c r="A29" s="18">
        <v>31</v>
      </c>
      <c r="B29" s="7">
        <v>128</v>
      </c>
      <c r="C29" s="8">
        <f>(B29*365+A29)/B29</f>
        <v>365.2421875</v>
      </c>
      <c r="D29" s="9">
        <f>C29</f>
        <v>365.2421875</v>
      </c>
      <c r="E29" s="7" t="str">
        <f>FIXED(B29/2-1,0)&amp;" or "&amp;FIXED(B29/2,0)</f>
        <v>63 or 64</v>
      </c>
      <c r="F29" s="7">
        <f>ModularInverse(A29,B29)</f>
        <v>95</v>
      </c>
    </row>
  </sheetData>
  <hyperlinks>
    <hyperlink ref="A5" r:id="rId1" display="http://individual.utoronto.ca/kalendis/leap/"/>
  </hyperlinks>
  <printOptions horizontalCentered="1"/>
  <pageMargins left="0.75" right="0.75" top="0.75" bottom="0.75" header="0.25" footer="0.25"/>
  <pageSetup fitToHeight="1" fitToWidth="1" horizontalDpi="600" verticalDpi="600" orientation="portrait" scale="9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28"/>
  <sheetViews>
    <sheetView showGridLines="0" workbookViewId="0" topLeftCell="A1">
      <selection activeCell="F7" sqref="F7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21.7109375" style="2" customWidth="1"/>
    <col min="4" max="4" width="12.7109375" style="2" customWidth="1"/>
    <col min="5" max="5" width="21.28125" style="2" customWidth="1"/>
    <col min="6" max="6" width="14.421875" style="2" customWidth="1"/>
    <col min="7" max="16384" width="9.140625" style="2" customWidth="1"/>
  </cols>
  <sheetData>
    <row r="1" ht="26.25">
      <c r="A1" s="11" t="s">
        <v>0</v>
      </c>
    </row>
    <row r="2" ht="6" customHeight="1">
      <c r="A2" s="1"/>
    </row>
    <row r="3" ht="15.75">
      <c r="A3" s="2" t="s">
        <v>1</v>
      </c>
    </row>
    <row r="4" ht="6" customHeight="1">
      <c r="A4" s="1"/>
    </row>
    <row r="5" spans="1:4" ht="15.75">
      <c r="A5" s="23" t="s">
        <v>35</v>
      </c>
      <c r="D5" s="3" t="str">
        <f>Info!E5</f>
        <v>version 2.0(2), revised 2008 May 20</v>
      </c>
    </row>
    <row r="7" ht="30">
      <c r="A7" s="17" t="s">
        <v>21</v>
      </c>
    </row>
    <row r="8" ht="23.25">
      <c r="A8" s="19" t="s">
        <v>32</v>
      </c>
    </row>
    <row r="9" ht="16.5">
      <c r="A9" s="4"/>
    </row>
    <row r="10" ht="18">
      <c r="A10" s="5" t="s">
        <v>7</v>
      </c>
    </row>
    <row r="11" ht="18" customHeight="1">
      <c r="A11" s="2" t="s">
        <v>10</v>
      </c>
    </row>
    <row r="12" spans="1:6" ht="36" customHeight="1">
      <c r="A12" s="6" t="s">
        <v>28</v>
      </c>
      <c r="B12" s="6" t="s">
        <v>26</v>
      </c>
      <c r="C12" s="6" t="s">
        <v>3</v>
      </c>
      <c r="D12" s="6" t="s">
        <v>4</v>
      </c>
      <c r="E12" s="6" t="s">
        <v>2</v>
      </c>
      <c r="F12" s="6" t="s">
        <v>5</v>
      </c>
    </row>
    <row r="13" spans="1:6" ht="24" customHeight="1">
      <c r="A13" s="7">
        <v>41</v>
      </c>
      <c r="B13" s="7">
        <v>231</v>
      </c>
      <c r="C13" s="8">
        <f aca="true" t="shared" si="0" ref="C13:C20">(B13*364+A13*7)/B13</f>
        <v>365.24242424242425</v>
      </c>
      <c r="D13" s="9">
        <f aca="true" t="shared" si="1" ref="D13:D20">C13</f>
        <v>365.24242424242425</v>
      </c>
      <c r="E13" s="7">
        <f aca="true" t="shared" si="2" ref="E13:E20">(B13-1)/2</f>
        <v>115</v>
      </c>
      <c r="F13" s="7">
        <f aca="true" t="shared" si="3" ref="F13:F20">ModularInverse(A13,B13)</f>
        <v>62</v>
      </c>
    </row>
    <row r="14" spans="1:6" ht="24" customHeight="1">
      <c r="A14" s="7">
        <v>145</v>
      </c>
      <c r="B14" s="7">
        <v>817</v>
      </c>
      <c r="C14" s="8">
        <f t="shared" si="0"/>
        <v>365.2423500611995</v>
      </c>
      <c r="D14" s="9">
        <f t="shared" si="1"/>
        <v>365.2423500611995</v>
      </c>
      <c r="E14" s="7">
        <f t="shared" si="2"/>
        <v>408</v>
      </c>
      <c r="F14" s="7">
        <f t="shared" si="3"/>
        <v>293</v>
      </c>
    </row>
    <row r="15" spans="1:6" ht="24" customHeight="1">
      <c r="A15" s="7">
        <v>52</v>
      </c>
      <c r="B15" s="7">
        <v>293</v>
      </c>
      <c r="C15" s="8">
        <f t="shared" si="0"/>
        <v>365.24232081911265</v>
      </c>
      <c r="D15" s="9">
        <f t="shared" si="1"/>
        <v>365.24232081911265</v>
      </c>
      <c r="E15" s="7">
        <f t="shared" si="2"/>
        <v>146</v>
      </c>
      <c r="F15" s="7">
        <f t="shared" si="3"/>
        <v>62</v>
      </c>
    </row>
    <row r="16" spans="1:6" ht="24" customHeight="1">
      <c r="A16" s="7">
        <v>167</v>
      </c>
      <c r="B16" s="7">
        <v>941</v>
      </c>
      <c r="C16" s="8">
        <f t="shared" si="0"/>
        <v>365.2422954303932</v>
      </c>
      <c r="D16" s="9">
        <f t="shared" si="1"/>
        <v>365.2422954303932</v>
      </c>
      <c r="E16" s="7">
        <f t="shared" si="2"/>
        <v>470</v>
      </c>
      <c r="F16" s="7">
        <f t="shared" si="3"/>
        <v>648</v>
      </c>
    </row>
    <row r="17" spans="1:6" ht="24" customHeight="1">
      <c r="A17" s="7">
        <v>63</v>
      </c>
      <c r="B17" s="7">
        <v>355</v>
      </c>
      <c r="C17" s="8">
        <f t="shared" si="0"/>
        <v>365.24225352112677</v>
      </c>
      <c r="D17" s="9">
        <f t="shared" si="1"/>
        <v>365.24225352112677</v>
      </c>
      <c r="E17" s="7">
        <f t="shared" si="2"/>
        <v>177</v>
      </c>
      <c r="F17" s="7">
        <f t="shared" si="3"/>
        <v>62</v>
      </c>
    </row>
    <row r="18" spans="1:6" ht="24" customHeight="1">
      <c r="A18" s="7">
        <v>74</v>
      </c>
      <c r="B18" s="7">
        <v>417</v>
      </c>
      <c r="C18" s="8">
        <f t="shared" si="0"/>
        <v>365.24220623501196</v>
      </c>
      <c r="D18" s="9">
        <f t="shared" si="1"/>
        <v>365.24220623501196</v>
      </c>
      <c r="E18" s="7">
        <f t="shared" si="2"/>
        <v>208</v>
      </c>
      <c r="F18" s="7">
        <f t="shared" si="3"/>
        <v>62</v>
      </c>
    </row>
    <row r="19" spans="1:6" ht="24" customHeight="1">
      <c r="A19" s="7">
        <v>69</v>
      </c>
      <c r="B19" s="7">
        <v>389</v>
      </c>
      <c r="C19" s="8">
        <f t="shared" si="0"/>
        <v>365.24164524421593</v>
      </c>
      <c r="D19" s="9">
        <f t="shared" si="1"/>
        <v>365.24164524421593</v>
      </c>
      <c r="E19" s="7">
        <f t="shared" si="2"/>
        <v>194</v>
      </c>
      <c r="F19" s="7">
        <f t="shared" si="3"/>
        <v>327</v>
      </c>
    </row>
    <row r="20" spans="1:6" ht="24" customHeight="1">
      <c r="A20" s="7">
        <v>58</v>
      </c>
      <c r="B20" s="7">
        <v>327</v>
      </c>
      <c r="C20" s="8">
        <f t="shared" si="0"/>
        <v>365.2415902140673</v>
      </c>
      <c r="D20" s="9">
        <f t="shared" si="1"/>
        <v>365.2415902140673</v>
      </c>
      <c r="E20" s="7">
        <f t="shared" si="2"/>
        <v>163</v>
      </c>
      <c r="F20" s="7">
        <f t="shared" si="3"/>
        <v>265</v>
      </c>
    </row>
    <row r="22" ht="18.75">
      <c r="A22" s="10" t="s">
        <v>8</v>
      </c>
    </row>
    <row r="23" ht="18" customHeight="1">
      <c r="A23" s="2" t="s">
        <v>9</v>
      </c>
    </row>
    <row r="24" spans="1:6" ht="36" customHeight="1">
      <c r="A24" s="6" t="s">
        <v>28</v>
      </c>
      <c r="B24" s="6" t="s">
        <v>26</v>
      </c>
      <c r="C24" s="6" t="s">
        <v>3</v>
      </c>
      <c r="D24" s="6" t="s">
        <v>4</v>
      </c>
      <c r="E24" s="6" t="s">
        <v>11</v>
      </c>
      <c r="F24" s="6" t="s">
        <v>5</v>
      </c>
    </row>
    <row r="25" spans="1:6" ht="24" customHeight="1">
      <c r="A25" s="7">
        <v>93</v>
      </c>
      <c r="B25" s="7">
        <v>524</v>
      </c>
      <c r="C25" s="8">
        <f>(B25*364+A25*7)/B25</f>
        <v>365.24236641221376</v>
      </c>
      <c r="D25" s="9">
        <f>C25</f>
        <v>365.24236641221376</v>
      </c>
      <c r="E25" s="7" t="str">
        <f>FIXED(B25/2-1,0)&amp;" or "&amp;FIXED(B25/2,0)</f>
        <v>261 or 262</v>
      </c>
      <c r="F25" s="7">
        <f>ModularInverse(A25,B25)</f>
        <v>293</v>
      </c>
    </row>
    <row r="26" spans="1:6" ht="24" customHeight="1">
      <c r="A26" s="7">
        <v>115</v>
      </c>
      <c r="B26" s="7">
        <v>648</v>
      </c>
      <c r="C26" s="8">
        <f>(B26*364+A26*7)/B26</f>
        <v>365.24228395061726</v>
      </c>
      <c r="D26" s="9">
        <f>C26</f>
        <v>365.24228395061726</v>
      </c>
      <c r="E26" s="7" t="str">
        <f>FIXED(B26/2-1,0)&amp;" or "&amp;FIXED(B26/2,0)</f>
        <v>323 or 324</v>
      </c>
      <c r="F26" s="7">
        <f>ModularInverse(A26,B26)</f>
        <v>355</v>
      </c>
    </row>
    <row r="27" spans="1:6" ht="24" customHeight="1">
      <c r="A27" s="7">
        <v>137</v>
      </c>
      <c r="B27" s="7">
        <v>772</v>
      </c>
      <c r="C27" s="8">
        <f>(B27*364+A27*7)/B27</f>
        <v>365.2422279792746</v>
      </c>
      <c r="D27" s="9">
        <f>C27</f>
        <v>365.2422279792746</v>
      </c>
      <c r="E27" s="7" t="str">
        <f>FIXED(B27/2-1,0)&amp;" or "&amp;FIXED(B27/2,0)</f>
        <v>385 or 386</v>
      </c>
      <c r="F27" s="7">
        <f>ModularInverse(A27,B27)</f>
        <v>417</v>
      </c>
    </row>
    <row r="28" spans="1:6" ht="24" customHeight="1">
      <c r="A28" s="7">
        <v>159</v>
      </c>
      <c r="B28" s="7">
        <v>896</v>
      </c>
      <c r="C28" s="8">
        <f>(B28*364+A28*7)/B28</f>
        <v>365.2421875</v>
      </c>
      <c r="D28" s="9">
        <f>C28</f>
        <v>365.2421875</v>
      </c>
      <c r="E28" s="7" t="str">
        <f>FIXED(B28/2-1,0)&amp;" or "&amp;FIXED(B28/2,0)</f>
        <v>447 or 448</v>
      </c>
      <c r="F28" s="7">
        <f>ModularInverse(A28,B28)</f>
        <v>479</v>
      </c>
    </row>
  </sheetData>
  <hyperlinks>
    <hyperlink ref="A5" r:id="rId1" display="http://individual.utoronto.ca/kalendis/leap/"/>
  </hyperlinks>
  <printOptions horizontalCentered="1"/>
  <pageMargins left="0.75" right="0.75" top="0.75" bottom="0.75" header="0.25" footer="0.25"/>
  <pageSetup fitToHeight="1" fitToWidth="1" horizontalDpi="600" verticalDpi="600" orientation="portrait" scale="9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35"/>
  <sheetViews>
    <sheetView showGridLines="0" workbookViewId="0" topLeftCell="A1">
      <selection activeCell="F7" sqref="F7"/>
    </sheetView>
  </sheetViews>
  <sheetFormatPr defaultColWidth="9.140625" defaultRowHeight="12.75"/>
  <cols>
    <col min="1" max="1" width="17.00390625" style="2" customWidth="1"/>
    <col min="2" max="2" width="12.8515625" style="2" customWidth="1"/>
    <col min="3" max="3" width="21.7109375" style="2" customWidth="1"/>
    <col min="4" max="4" width="12.7109375" style="2" customWidth="1"/>
    <col min="5" max="5" width="21.28125" style="2" customWidth="1"/>
    <col min="6" max="6" width="14.421875" style="2" customWidth="1"/>
    <col min="7" max="16384" width="9.140625" style="2" customWidth="1"/>
  </cols>
  <sheetData>
    <row r="1" ht="26.25">
      <c r="A1" s="11" t="s">
        <v>0</v>
      </c>
    </row>
    <row r="2" ht="6" customHeight="1">
      <c r="A2" s="1"/>
    </row>
    <row r="3" ht="15.75">
      <c r="A3" s="2" t="s">
        <v>1</v>
      </c>
    </row>
    <row r="4" ht="6" customHeight="1">
      <c r="A4" s="1"/>
    </row>
    <row r="5" spans="1:4" ht="15.75">
      <c r="A5" s="23" t="s">
        <v>35</v>
      </c>
      <c r="D5" s="3" t="str">
        <f>Info!E5</f>
        <v>version 2.0(2), revised 2008 May 20</v>
      </c>
    </row>
    <row r="7" ht="30">
      <c r="A7" s="17" t="s">
        <v>23</v>
      </c>
    </row>
    <row r="8" ht="22.5" customHeight="1">
      <c r="A8" s="14" t="s">
        <v>24</v>
      </c>
    </row>
    <row r="9" ht="23.25">
      <c r="A9" s="19" t="s">
        <v>32</v>
      </c>
    </row>
    <row r="10" ht="16.5">
      <c r="A10" s="4"/>
    </row>
    <row r="11" ht="18">
      <c r="A11" s="5" t="s">
        <v>7</v>
      </c>
    </row>
    <row r="12" ht="18" customHeight="1">
      <c r="A12" s="2" t="s">
        <v>10</v>
      </c>
    </row>
    <row r="13" spans="1:6" ht="36" customHeight="1">
      <c r="A13" s="6" t="s">
        <v>27</v>
      </c>
      <c r="B13" s="6" t="s">
        <v>26</v>
      </c>
      <c r="C13" s="6" t="s">
        <v>3</v>
      </c>
      <c r="D13" s="6" t="s">
        <v>4</v>
      </c>
      <c r="E13" s="6" t="s">
        <v>2</v>
      </c>
      <c r="F13" s="6" t="s">
        <v>5</v>
      </c>
    </row>
    <row r="14" spans="1:6" ht="24" customHeight="1">
      <c r="A14" s="7">
        <v>19</v>
      </c>
      <c r="B14" s="7">
        <v>85</v>
      </c>
      <c r="C14" s="8">
        <f aca="true" t="shared" si="0" ref="C14:C27">(B14*19*19+A14*19)/B14</f>
        <v>365.2470588235294</v>
      </c>
      <c r="D14" s="9">
        <f aca="true" t="shared" si="1" ref="D14:D27">C14</f>
        <v>365.2470588235294</v>
      </c>
      <c r="E14" s="7">
        <f aca="true" t="shared" si="2" ref="E14:E27">(B14-1)/2</f>
        <v>42</v>
      </c>
      <c r="F14" s="7">
        <f aca="true" t="shared" si="3" ref="F14:F27">ModularInverse(A14,B14)</f>
        <v>9</v>
      </c>
    </row>
    <row r="15" spans="1:6" ht="24" customHeight="1">
      <c r="A15" s="7">
        <v>21</v>
      </c>
      <c r="B15" s="7">
        <v>94</v>
      </c>
      <c r="C15" s="8">
        <f t="shared" si="0"/>
        <v>365.24468085106383</v>
      </c>
      <c r="D15" s="9">
        <f t="shared" si="1"/>
        <v>365.24468085106383</v>
      </c>
      <c r="E15" s="7">
        <f t="shared" si="2"/>
        <v>46.5</v>
      </c>
      <c r="F15" s="7">
        <f t="shared" si="3"/>
        <v>9</v>
      </c>
    </row>
    <row r="16" spans="1:6" ht="24" customHeight="1">
      <c r="A16" s="7">
        <v>44</v>
      </c>
      <c r="B16" s="7">
        <v>197</v>
      </c>
      <c r="C16" s="8">
        <f t="shared" si="0"/>
        <v>365.24365482233503</v>
      </c>
      <c r="D16" s="9">
        <f t="shared" si="1"/>
        <v>365.24365482233503</v>
      </c>
      <c r="E16" s="7">
        <f t="shared" si="2"/>
        <v>98</v>
      </c>
      <c r="F16" s="7">
        <f t="shared" si="3"/>
        <v>103</v>
      </c>
    </row>
    <row r="17" spans="1:6" ht="24" customHeight="1">
      <c r="A17" s="7">
        <v>23</v>
      </c>
      <c r="B17" s="7">
        <v>103</v>
      </c>
      <c r="C17" s="8">
        <f t="shared" si="0"/>
        <v>365.24271844660194</v>
      </c>
      <c r="D17" s="9">
        <f t="shared" si="1"/>
        <v>365.24271844660194</v>
      </c>
      <c r="E17" s="7">
        <f t="shared" si="2"/>
        <v>51</v>
      </c>
      <c r="F17" s="7">
        <f t="shared" si="3"/>
        <v>9</v>
      </c>
    </row>
    <row r="18" spans="1:6" ht="24" customHeight="1">
      <c r="A18" s="7">
        <v>161</v>
      </c>
      <c r="B18" s="7">
        <v>721</v>
      </c>
      <c r="C18" s="8">
        <f t="shared" si="0"/>
        <v>365.24271844660194</v>
      </c>
      <c r="D18" s="9">
        <f t="shared" si="1"/>
        <v>365.24271844660194</v>
      </c>
      <c r="E18" s="7">
        <f t="shared" si="2"/>
        <v>360</v>
      </c>
      <c r="F18" s="7">
        <f t="shared" si="3"/>
        <v>0</v>
      </c>
    </row>
    <row r="19" spans="1:6" ht="24" customHeight="1">
      <c r="A19" s="7">
        <v>324</v>
      </c>
      <c r="B19" s="7">
        <v>1451</v>
      </c>
      <c r="C19" s="8">
        <f t="shared" si="0"/>
        <v>365.2425913163336</v>
      </c>
      <c r="D19" s="9">
        <f t="shared" si="1"/>
        <v>365.2425913163336</v>
      </c>
      <c r="E19" s="7">
        <f t="shared" si="2"/>
        <v>725</v>
      </c>
      <c r="F19" s="7">
        <f t="shared" si="3"/>
        <v>1348</v>
      </c>
    </row>
    <row r="20" spans="1:6" ht="24" customHeight="1">
      <c r="A20" s="7">
        <v>140</v>
      </c>
      <c r="B20" s="7">
        <v>627</v>
      </c>
      <c r="C20" s="8">
        <f t="shared" si="0"/>
        <v>365.24242424242425</v>
      </c>
      <c r="D20" s="9">
        <f t="shared" si="1"/>
        <v>365.24242424242425</v>
      </c>
      <c r="E20" s="7">
        <f t="shared" si="2"/>
        <v>313</v>
      </c>
      <c r="F20" s="7">
        <f t="shared" si="3"/>
        <v>524</v>
      </c>
    </row>
    <row r="21" spans="1:6" ht="24" customHeight="1">
      <c r="A21" s="7">
        <v>211</v>
      </c>
      <c r="B21" s="7">
        <v>945</v>
      </c>
      <c r="C21" s="8">
        <f t="shared" si="0"/>
        <v>365.24232804232804</v>
      </c>
      <c r="D21" s="9">
        <f t="shared" si="1"/>
        <v>365.24232804232804</v>
      </c>
      <c r="E21" s="7">
        <f t="shared" si="2"/>
        <v>472</v>
      </c>
      <c r="F21" s="7">
        <f t="shared" si="3"/>
        <v>421</v>
      </c>
    </row>
    <row r="22" spans="1:6" ht="24" customHeight="1">
      <c r="A22" s="7">
        <v>94</v>
      </c>
      <c r="B22" s="7">
        <v>421</v>
      </c>
      <c r="C22" s="8">
        <f t="shared" si="0"/>
        <v>365.24228028503563</v>
      </c>
      <c r="D22" s="9">
        <f t="shared" si="1"/>
        <v>365.24228028503563</v>
      </c>
      <c r="E22" s="7">
        <f t="shared" si="2"/>
        <v>210</v>
      </c>
      <c r="F22" s="7">
        <f t="shared" si="3"/>
        <v>318</v>
      </c>
    </row>
    <row r="23" spans="1:6" ht="24" customHeight="1">
      <c r="A23" s="7">
        <v>165</v>
      </c>
      <c r="B23" s="7">
        <v>739</v>
      </c>
      <c r="C23" s="8">
        <f t="shared" si="0"/>
        <v>365.2422192151556</v>
      </c>
      <c r="D23" s="9">
        <f t="shared" si="1"/>
        <v>365.2422192151556</v>
      </c>
      <c r="E23" s="7">
        <f t="shared" si="2"/>
        <v>369</v>
      </c>
      <c r="F23" s="7">
        <f t="shared" si="3"/>
        <v>318</v>
      </c>
    </row>
    <row r="24" spans="1:6" ht="24" customHeight="1">
      <c r="A24" s="18">
        <v>190</v>
      </c>
      <c r="B24" s="7">
        <v>851</v>
      </c>
      <c r="C24" s="8">
        <f t="shared" si="0"/>
        <v>365.2420681551116</v>
      </c>
      <c r="D24" s="9">
        <f t="shared" si="1"/>
        <v>365.2420681551116</v>
      </c>
      <c r="E24" s="7">
        <f t="shared" si="2"/>
        <v>425</v>
      </c>
      <c r="F24" s="7">
        <f t="shared" si="3"/>
        <v>533</v>
      </c>
    </row>
    <row r="25" spans="1:6" ht="24" customHeight="1">
      <c r="A25" s="7">
        <v>48</v>
      </c>
      <c r="B25" s="7">
        <v>215</v>
      </c>
      <c r="C25" s="8">
        <f t="shared" si="0"/>
        <v>365.2418604651163</v>
      </c>
      <c r="D25" s="9">
        <f t="shared" si="1"/>
        <v>365.2418604651163</v>
      </c>
      <c r="E25" s="7">
        <f t="shared" si="2"/>
        <v>107</v>
      </c>
      <c r="F25" s="7">
        <f t="shared" si="3"/>
        <v>112</v>
      </c>
    </row>
    <row r="26" spans="1:6" ht="24" customHeight="1">
      <c r="A26" s="7">
        <v>194</v>
      </c>
      <c r="B26" s="7">
        <v>869</v>
      </c>
      <c r="C26" s="8">
        <f t="shared" si="0"/>
        <v>365.2416570771001</v>
      </c>
      <c r="D26" s="9">
        <f t="shared" si="1"/>
        <v>365.2416570771001</v>
      </c>
      <c r="E26" s="7">
        <f t="shared" si="2"/>
        <v>434</v>
      </c>
      <c r="F26" s="7">
        <f t="shared" si="3"/>
        <v>327</v>
      </c>
    </row>
    <row r="27" spans="1:6" ht="24" customHeight="1">
      <c r="A27" s="18">
        <v>73</v>
      </c>
      <c r="B27" s="7">
        <v>327</v>
      </c>
      <c r="C27" s="8">
        <f t="shared" si="0"/>
        <v>365.2415902140673</v>
      </c>
      <c r="D27" s="9">
        <f t="shared" si="1"/>
        <v>365.2415902140673</v>
      </c>
      <c r="E27" s="7">
        <f t="shared" si="2"/>
        <v>163</v>
      </c>
      <c r="F27" s="7">
        <f t="shared" si="3"/>
        <v>112</v>
      </c>
    </row>
    <row r="29" ht="18.75">
      <c r="A29" s="10" t="s">
        <v>8</v>
      </c>
    </row>
    <row r="30" ht="18" customHeight="1">
      <c r="A30" s="2" t="s">
        <v>9</v>
      </c>
    </row>
    <row r="31" spans="1:6" ht="36" customHeight="1">
      <c r="A31" s="6" t="s">
        <v>27</v>
      </c>
      <c r="B31" s="6" t="s">
        <v>26</v>
      </c>
      <c r="C31" s="6" t="s">
        <v>3</v>
      </c>
      <c r="D31" s="6" t="s">
        <v>4</v>
      </c>
      <c r="E31" s="6" t="s">
        <v>11</v>
      </c>
      <c r="F31" s="6" t="s">
        <v>5</v>
      </c>
    </row>
    <row r="32" spans="1:6" ht="24" customHeight="1">
      <c r="A32" s="7">
        <v>21</v>
      </c>
      <c r="B32" s="7">
        <v>94</v>
      </c>
      <c r="C32" s="8">
        <f>(B32*19*19+A32*19)/B32</f>
        <v>365.24468085106383</v>
      </c>
      <c r="D32" s="9">
        <f>C32</f>
        <v>365.24468085106383</v>
      </c>
      <c r="E32" s="7" t="str">
        <f>FIXED(B32/2-1,0)&amp;" or "&amp;FIXED(B32/2,0)</f>
        <v>46 or 47</v>
      </c>
      <c r="F32" s="7">
        <f>ModularInverse(A32,B32)</f>
        <v>9</v>
      </c>
    </row>
    <row r="33" spans="1:6" ht="24" customHeight="1">
      <c r="A33" s="7">
        <v>301</v>
      </c>
      <c r="B33" s="7">
        <v>1348</v>
      </c>
      <c r="C33" s="8">
        <f>(B33*19*19+A33*19)/B33</f>
        <v>365.2425816023739</v>
      </c>
      <c r="D33" s="9">
        <f>C33</f>
        <v>365.2425816023739</v>
      </c>
      <c r="E33" s="7" t="str">
        <f>FIXED(B33/2-1,0)&amp;" or "&amp;FIXED(B33/2,0)</f>
        <v>673 or 674</v>
      </c>
      <c r="F33" s="7">
        <f>ModularInverse(A33,B33)</f>
        <v>1245</v>
      </c>
    </row>
    <row r="34" spans="1:6" ht="24" customHeight="1">
      <c r="A34" s="7">
        <v>117</v>
      </c>
      <c r="B34" s="7">
        <v>524</v>
      </c>
      <c r="C34" s="8">
        <f>(B34*19*19+A34*19)/B34</f>
        <v>365.24236641221376</v>
      </c>
      <c r="D34" s="9">
        <f>C34</f>
        <v>365.24236641221376</v>
      </c>
      <c r="E34" s="7" t="str">
        <f>FIXED(B34/2-1,0)&amp;" or "&amp;FIXED(B34/2,0)</f>
        <v>261 or 262</v>
      </c>
      <c r="F34" s="7">
        <f>ModularInverse(A34,B34)</f>
        <v>421</v>
      </c>
    </row>
    <row r="35" spans="1:6" ht="24" customHeight="1">
      <c r="A35" s="7">
        <v>71</v>
      </c>
      <c r="B35" s="7">
        <v>318</v>
      </c>
      <c r="C35" s="8">
        <f>(B35*19*19+A35*19)/B35</f>
        <v>365.24213836477986</v>
      </c>
      <c r="D35" s="9">
        <f>C35</f>
        <v>365.24213836477986</v>
      </c>
      <c r="E35" s="7" t="str">
        <f>FIXED(B35/2-1,0)&amp;" or "&amp;FIXED(B35/2,0)</f>
        <v>158 or 159</v>
      </c>
      <c r="F35" s="7">
        <f>ModularInverse(A35,B35)</f>
        <v>215</v>
      </c>
    </row>
  </sheetData>
  <hyperlinks>
    <hyperlink ref="A5" r:id="rId1" display="http://individual.utoronto.ca/kalendis/leap/"/>
  </hyperlinks>
  <printOptions horizontalCentered="1"/>
  <pageMargins left="0.75" right="0.75" top="0.75" bottom="0.75" header="0.25" footer="0.25"/>
  <pageSetup fitToHeight="1" fitToWidth="1" horizontalDpi="600" verticalDpi="600" orientation="portrait" scale="9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3"/>
  <sheetViews>
    <sheetView showGridLines="0" workbookViewId="0" topLeftCell="A1">
      <selection activeCell="G7" sqref="G7"/>
    </sheetView>
  </sheetViews>
  <sheetFormatPr defaultColWidth="9.140625" defaultRowHeight="12.75"/>
  <cols>
    <col min="1" max="1" width="17.00390625" style="2" customWidth="1"/>
    <col min="2" max="3" width="12.8515625" style="2" customWidth="1"/>
    <col min="4" max="4" width="21.7109375" style="2" customWidth="1"/>
    <col min="5" max="5" width="12.7109375" style="2" customWidth="1"/>
    <col min="6" max="6" width="21.28125" style="2" customWidth="1"/>
    <col min="7" max="7" width="14.421875" style="2" customWidth="1"/>
    <col min="8" max="16384" width="9.140625" style="2" customWidth="1"/>
  </cols>
  <sheetData>
    <row r="1" ht="26.25">
      <c r="A1" s="11" t="s">
        <v>0</v>
      </c>
    </row>
    <row r="2" ht="6" customHeight="1">
      <c r="A2" s="1"/>
    </row>
    <row r="3" ht="15.75">
      <c r="A3" s="2" t="s">
        <v>1</v>
      </c>
    </row>
    <row r="4" ht="6" customHeight="1">
      <c r="A4" s="1"/>
    </row>
    <row r="5" spans="1:5" ht="15.75">
      <c r="A5" s="23" t="s">
        <v>35</v>
      </c>
      <c r="E5" s="3" t="str">
        <f>Info!E5</f>
        <v>version 2.0(2), revised 2008 May 20</v>
      </c>
    </row>
    <row r="7" ht="30">
      <c r="A7" s="17" t="s">
        <v>29</v>
      </c>
    </row>
    <row r="8" ht="23.25">
      <c r="A8" s="19" t="s">
        <v>32</v>
      </c>
    </row>
    <row r="9" ht="12" customHeight="1">
      <c r="A9" s="19"/>
    </row>
    <row r="10" spans="1:4" ht="24" customHeight="1">
      <c r="A10" s="21" t="s">
        <v>30</v>
      </c>
      <c r="D10" s="20">
        <f>29+12/24+44/1440+(10/3-3/5)/86400</f>
        <v>29.530587191358023</v>
      </c>
    </row>
    <row r="11" ht="12" customHeight="1"/>
    <row r="12" ht="18">
      <c r="A12" s="5" t="s">
        <v>7</v>
      </c>
    </row>
    <row r="13" ht="18" customHeight="1">
      <c r="A13" s="2" t="s">
        <v>10</v>
      </c>
    </row>
    <row r="14" spans="1:7" ht="36" customHeight="1">
      <c r="A14" s="6" t="s">
        <v>27</v>
      </c>
      <c r="B14" s="6" t="s">
        <v>26</v>
      </c>
      <c r="C14" s="6" t="s">
        <v>31</v>
      </c>
      <c r="D14" s="6" t="s">
        <v>3</v>
      </c>
      <c r="E14" s="6" t="s">
        <v>4</v>
      </c>
      <c r="F14" s="6" t="s">
        <v>2</v>
      </c>
      <c r="G14" s="6" t="s">
        <v>5</v>
      </c>
    </row>
    <row r="15" spans="1:7" ht="24" customHeight="1">
      <c r="A15" s="7">
        <v>7</v>
      </c>
      <c r="B15" s="7">
        <v>19</v>
      </c>
      <c r="C15" s="7">
        <f>12*B15+A15</f>
        <v>235</v>
      </c>
      <c r="D15" s="8">
        <f aca="true" t="shared" si="0" ref="D15:D29">(C15*interval/B15)</f>
        <v>365.24673631416505</v>
      </c>
      <c r="E15" s="9">
        <f>D15</f>
        <v>365.24673631416505</v>
      </c>
      <c r="F15" s="7">
        <f>(B15-1)/2</f>
        <v>9</v>
      </c>
      <c r="G15" s="7">
        <f>ModularInverse(A15,B15)</f>
        <v>11</v>
      </c>
    </row>
    <row r="16" spans="1:7" ht="24" customHeight="1">
      <c r="A16" s="7">
        <v>228</v>
      </c>
      <c r="B16" s="7">
        <v>619</v>
      </c>
      <c r="C16" s="7">
        <f aca="true" t="shared" si="1" ref="C16:C22">12*B16+A16</f>
        <v>7656</v>
      </c>
      <c r="D16" s="8">
        <f t="shared" si="0"/>
        <v>365.24422542332314</v>
      </c>
      <c r="E16" s="9">
        <f aca="true" t="shared" si="2" ref="E16:E29">D16</f>
        <v>365.24422542332314</v>
      </c>
      <c r="F16" s="7">
        <f aca="true" t="shared" si="3" ref="F16:F22">(B16-1)/2</f>
        <v>309</v>
      </c>
      <c r="G16" s="7">
        <f aca="true" t="shared" si="4" ref="G16:G22">ModularInverse(A16,B16)</f>
        <v>600</v>
      </c>
    </row>
    <row r="17" spans="1:7" ht="24" customHeight="1">
      <c r="A17" s="7">
        <v>214</v>
      </c>
      <c r="B17" s="7">
        <v>581</v>
      </c>
      <c r="C17" s="7">
        <f t="shared" si="1"/>
        <v>7186</v>
      </c>
      <c r="D17" s="8">
        <f t="shared" si="0"/>
        <v>365.24406119982575</v>
      </c>
      <c r="E17" s="9">
        <f t="shared" si="2"/>
        <v>365.24406119982575</v>
      </c>
      <c r="F17" s="7">
        <f t="shared" si="3"/>
        <v>290</v>
      </c>
      <c r="G17" s="7">
        <f t="shared" si="4"/>
        <v>562</v>
      </c>
    </row>
    <row r="18" spans="1:7" ht="24" customHeight="1">
      <c r="A18" s="7">
        <v>200</v>
      </c>
      <c r="B18" s="7">
        <v>543</v>
      </c>
      <c r="C18" s="7">
        <f t="shared" si="1"/>
        <v>6716</v>
      </c>
      <c r="D18" s="8">
        <f t="shared" si="0"/>
        <v>365.24387399108747</v>
      </c>
      <c r="E18" s="9">
        <f t="shared" si="2"/>
        <v>365.24387399108747</v>
      </c>
      <c r="F18" s="7">
        <f t="shared" si="3"/>
        <v>271</v>
      </c>
      <c r="G18" s="7">
        <f t="shared" si="4"/>
        <v>524</v>
      </c>
    </row>
    <row r="19" spans="1:7" ht="24" customHeight="1">
      <c r="A19" s="7">
        <v>186</v>
      </c>
      <c r="B19" s="7">
        <v>505</v>
      </c>
      <c r="C19" s="7">
        <f t="shared" si="1"/>
        <v>6246</v>
      </c>
      <c r="D19" s="8">
        <f t="shared" si="0"/>
        <v>365.2436586083608</v>
      </c>
      <c r="E19" s="9">
        <f t="shared" si="2"/>
        <v>365.2436586083608</v>
      </c>
      <c r="F19" s="7">
        <f t="shared" si="3"/>
        <v>252</v>
      </c>
      <c r="G19" s="7">
        <f t="shared" si="4"/>
        <v>486</v>
      </c>
    </row>
    <row r="20" spans="1:7" ht="24" customHeight="1">
      <c r="A20" s="7">
        <v>172</v>
      </c>
      <c r="B20" s="7">
        <v>467</v>
      </c>
      <c r="C20" s="7">
        <f t="shared" si="1"/>
        <v>5776</v>
      </c>
      <c r="D20" s="8">
        <f t="shared" si="0"/>
        <v>365.24340817405556</v>
      </c>
      <c r="E20" s="9">
        <f t="shared" si="2"/>
        <v>365.24340817405556</v>
      </c>
      <c r="F20" s="7">
        <f t="shared" si="3"/>
        <v>233</v>
      </c>
      <c r="G20" s="7">
        <f t="shared" si="4"/>
        <v>448</v>
      </c>
    </row>
    <row r="21" spans="1:7" ht="24" customHeight="1">
      <c r="A21" s="7">
        <v>158</v>
      </c>
      <c r="B21" s="7">
        <v>429</v>
      </c>
      <c r="C21" s="7">
        <f t="shared" si="1"/>
        <v>5306</v>
      </c>
      <c r="D21" s="8">
        <f t="shared" si="0"/>
        <v>365.2431133737661</v>
      </c>
      <c r="E21" s="9">
        <f t="shared" si="2"/>
        <v>365.2431133737661</v>
      </c>
      <c r="F21" s="7">
        <f t="shared" si="3"/>
        <v>214</v>
      </c>
      <c r="G21" s="7">
        <f t="shared" si="4"/>
        <v>410</v>
      </c>
    </row>
    <row r="22" spans="1:7" ht="24" customHeight="1">
      <c r="A22" s="7">
        <v>144</v>
      </c>
      <c r="B22" s="7">
        <v>391</v>
      </c>
      <c r="C22" s="7">
        <f t="shared" si="1"/>
        <v>4836</v>
      </c>
      <c r="D22" s="8">
        <f t="shared" si="0"/>
        <v>365.24276127214165</v>
      </c>
      <c r="E22" s="9">
        <f t="shared" si="2"/>
        <v>365.24276127214165</v>
      </c>
      <c r="F22" s="7">
        <f t="shared" si="3"/>
        <v>195</v>
      </c>
      <c r="G22" s="7">
        <f t="shared" si="4"/>
        <v>372</v>
      </c>
    </row>
    <row r="23" spans="1:7" ht="24" customHeight="1">
      <c r="A23" s="7">
        <v>267</v>
      </c>
      <c r="B23" s="7">
        <v>725</v>
      </c>
      <c r="C23" s="7">
        <f aca="true" t="shared" si="5" ref="C23:C29">12*B23+A23</f>
        <v>8967</v>
      </c>
      <c r="D23" s="8">
        <f t="shared" si="0"/>
        <v>365.24244875159644</v>
      </c>
      <c r="E23" s="9">
        <f t="shared" si="2"/>
        <v>365.24244875159644</v>
      </c>
      <c r="F23" s="7">
        <f aca="true" t="shared" si="6" ref="F23:F29">(B23-1)/2</f>
        <v>362</v>
      </c>
      <c r="G23" s="7">
        <f aca="true" t="shared" si="7" ref="G23:G29">ModularInverse(A23,B23)</f>
        <v>353</v>
      </c>
    </row>
    <row r="24" spans="1:7" ht="24" customHeight="1">
      <c r="A24" s="7">
        <v>130</v>
      </c>
      <c r="B24" s="7">
        <v>353</v>
      </c>
      <c r="C24" s="7">
        <f t="shared" si="5"/>
        <v>4366</v>
      </c>
      <c r="D24" s="8">
        <f t="shared" si="0"/>
        <v>365.24233336393524</v>
      </c>
      <c r="E24" s="9">
        <f t="shared" si="2"/>
        <v>365.24233336393524</v>
      </c>
      <c r="F24" s="7">
        <f t="shared" si="6"/>
        <v>176</v>
      </c>
      <c r="G24" s="7">
        <f t="shared" si="7"/>
        <v>334</v>
      </c>
    </row>
    <row r="25" spans="1:7" ht="24" customHeight="1">
      <c r="A25" s="7">
        <v>376</v>
      </c>
      <c r="B25" s="7">
        <v>1021</v>
      </c>
      <c r="C25" s="7">
        <f t="shared" si="5"/>
        <v>12628</v>
      </c>
      <c r="D25" s="8">
        <f t="shared" si="0"/>
        <v>365.24216949311375</v>
      </c>
      <c r="E25" s="9">
        <f t="shared" si="2"/>
        <v>365.24216949311375</v>
      </c>
      <c r="F25" s="7">
        <f t="shared" si="6"/>
        <v>510</v>
      </c>
      <c r="G25" s="7">
        <f t="shared" si="7"/>
        <v>334</v>
      </c>
    </row>
    <row r="26" spans="1:7" ht="24" customHeight="1">
      <c r="A26" s="7">
        <v>362</v>
      </c>
      <c r="B26" s="7">
        <v>983</v>
      </c>
      <c r="C26" s="7">
        <f t="shared" si="5"/>
        <v>12158</v>
      </c>
      <c r="D26" s="8">
        <f t="shared" si="0"/>
        <v>365.2419929527272</v>
      </c>
      <c r="E26" s="9">
        <f t="shared" si="2"/>
        <v>365.2419929527272</v>
      </c>
      <c r="F26" s="7">
        <f t="shared" si="6"/>
        <v>491</v>
      </c>
      <c r="G26" s="7">
        <f t="shared" si="7"/>
        <v>649</v>
      </c>
    </row>
    <row r="27" spans="1:7" ht="24" customHeight="1">
      <c r="A27" s="7">
        <v>239</v>
      </c>
      <c r="B27" s="7">
        <v>649</v>
      </c>
      <c r="C27" s="7">
        <f t="shared" si="5"/>
        <v>8027</v>
      </c>
      <c r="D27" s="8">
        <f t="shared" si="0"/>
        <v>365.24194666414616</v>
      </c>
      <c r="E27" s="9">
        <f t="shared" si="2"/>
        <v>365.24194666414616</v>
      </c>
      <c r="F27" s="7">
        <f t="shared" si="6"/>
        <v>324</v>
      </c>
      <c r="G27" s="7">
        <f t="shared" si="7"/>
        <v>315</v>
      </c>
    </row>
    <row r="28" spans="1:7" ht="24" customHeight="1">
      <c r="A28" s="7">
        <v>116</v>
      </c>
      <c r="B28" s="7">
        <v>315</v>
      </c>
      <c r="C28" s="7">
        <f t="shared" si="5"/>
        <v>3896</v>
      </c>
      <c r="D28" s="8">
        <f t="shared" si="0"/>
        <v>365.2418022143837</v>
      </c>
      <c r="E28" s="9">
        <f t="shared" si="2"/>
        <v>365.2418022143837</v>
      </c>
      <c r="F28" s="7">
        <f t="shared" si="6"/>
        <v>157</v>
      </c>
      <c r="G28" s="7">
        <f t="shared" si="7"/>
        <v>296</v>
      </c>
    </row>
    <row r="29" spans="1:7" ht="24" customHeight="1">
      <c r="A29" s="7">
        <v>102</v>
      </c>
      <c r="B29" s="7">
        <v>277</v>
      </c>
      <c r="C29" s="7">
        <f t="shared" si="5"/>
        <v>3426</v>
      </c>
      <c r="D29" s="8">
        <f t="shared" si="0"/>
        <v>365.24112533426927</v>
      </c>
      <c r="E29" s="9">
        <f t="shared" si="2"/>
        <v>365.24112533426927</v>
      </c>
      <c r="F29" s="7">
        <f t="shared" si="6"/>
        <v>138</v>
      </c>
      <c r="G29" s="7">
        <f t="shared" si="7"/>
        <v>258</v>
      </c>
    </row>
    <row r="31" ht="18.75">
      <c r="A31" s="10" t="s">
        <v>8</v>
      </c>
    </row>
    <row r="32" ht="18" customHeight="1">
      <c r="A32" s="2" t="s">
        <v>9</v>
      </c>
    </row>
    <row r="33" spans="1:7" ht="36" customHeight="1">
      <c r="A33" s="6" t="s">
        <v>27</v>
      </c>
      <c r="B33" s="6" t="s">
        <v>26</v>
      </c>
      <c r="C33" s="6" t="s">
        <v>31</v>
      </c>
      <c r="D33" s="6" t="s">
        <v>3</v>
      </c>
      <c r="E33" s="6" t="s">
        <v>4</v>
      </c>
      <c r="F33" s="6" t="s">
        <v>11</v>
      </c>
      <c r="G33" s="6" t="s">
        <v>5</v>
      </c>
    </row>
    <row r="34" spans="1:7" ht="24" customHeight="1">
      <c r="A34" s="7">
        <v>221</v>
      </c>
      <c r="B34" s="7">
        <v>600</v>
      </c>
      <c r="C34" s="7">
        <f aca="true" t="shared" si="8" ref="C34:C43">12*B34+A34</f>
        <v>7421</v>
      </c>
      <c r="D34" s="8">
        <f aca="true" t="shared" si="9" ref="D34:D43">(C34*interval/B34)</f>
        <v>365.2441459117798</v>
      </c>
      <c r="E34" s="9">
        <f>D34</f>
        <v>365.2441459117798</v>
      </c>
      <c r="F34" s="7" t="str">
        <f aca="true" t="shared" si="10" ref="F34:F43">FIXED(B34/2-1,0)&amp;" or "&amp;FIXED(B34/2,0)</f>
        <v>299 or 300</v>
      </c>
      <c r="G34" s="7">
        <f aca="true" t="shared" si="11" ref="G34:G43">ModularInverse(A34,B34)</f>
        <v>581</v>
      </c>
    </row>
    <row r="35" spans="1:7" ht="24" customHeight="1">
      <c r="A35" s="7">
        <v>207</v>
      </c>
      <c r="B35" s="7">
        <v>562</v>
      </c>
      <c r="C35" s="7">
        <f t="shared" si="8"/>
        <v>6951</v>
      </c>
      <c r="D35" s="8">
        <f t="shared" si="9"/>
        <v>365.24397076001713</v>
      </c>
      <c r="E35" s="9">
        <f aca="true" t="shared" si="12" ref="E35:E43">D35</f>
        <v>365.24397076001713</v>
      </c>
      <c r="F35" s="7" t="str">
        <f t="shared" si="10"/>
        <v>280 or 281</v>
      </c>
      <c r="G35" s="7">
        <f t="shared" si="11"/>
        <v>543</v>
      </c>
    </row>
    <row r="36" spans="1:7" ht="24" customHeight="1">
      <c r="A36" s="7">
        <v>193</v>
      </c>
      <c r="B36" s="7">
        <v>524</v>
      </c>
      <c r="C36" s="7">
        <f t="shared" si="8"/>
        <v>6481</v>
      </c>
      <c r="D36" s="8">
        <f t="shared" si="9"/>
        <v>365.24377020456365</v>
      </c>
      <c r="E36" s="9">
        <f t="shared" si="12"/>
        <v>365.24377020456365</v>
      </c>
      <c r="F36" s="7" t="str">
        <f t="shared" si="10"/>
        <v>261 or 262</v>
      </c>
      <c r="G36" s="7">
        <f t="shared" si="11"/>
        <v>505</v>
      </c>
    </row>
    <row r="37" spans="1:7" ht="24" customHeight="1">
      <c r="A37" s="7">
        <v>179</v>
      </c>
      <c r="B37" s="7">
        <v>486</v>
      </c>
      <c r="C37" s="7">
        <f t="shared" si="8"/>
        <v>6011</v>
      </c>
      <c r="D37" s="8">
        <f t="shared" si="9"/>
        <v>365.243538286529</v>
      </c>
      <c r="E37" s="9">
        <f t="shared" si="12"/>
        <v>365.243538286529</v>
      </c>
      <c r="F37" s="7" t="str">
        <f t="shared" si="10"/>
        <v>242 or 243</v>
      </c>
      <c r="G37" s="7">
        <f t="shared" si="11"/>
        <v>467</v>
      </c>
    </row>
    <row r="38" spans="1:7" ht="24" customHeight="1">
      <c r="A38" s="7">
        <v>165</v>
      </c>
      <c r="B38" s="7">
        <v>448</v>
      </c>
      <c r="C38" s="7">
        <f t="shared" si="8"/>
        <v>5541</v>
      </c>
      <c r="D38" s="8">
        <f t="shared" si="9"/>
        <v>365.2432670252562</v>
      </c>
      <c r="E38" s="9">
        <f t="shared" si="12"/>
        <v>365.2432670252562</v>
      </c>
      <c r="F38" s="7" t="str">
        <f t="shared" si="10"/>
        <v>223 or 224</v>
      </c>
      <c r="G38" s="7">
        <f t="shared" si="11"/>
        <v>429</v>
      </c>
    </row>
    <row r="39" spans="1:7" ht="24" customHeight="1">
      <c r="A39" s="7">
        <v>151</v>
      </c>
      <c r="B39" s="7">
        <v>410</v>
      </c>
      <c r="C39" s="7">
        <f t="shared" si="8"/>
        <v>5071</v>
      </c>
      <c r="D39" s="8">
        <f t="shared" si="9"/>
        <v>365.2429454814062</v>
      </c>
      <c r="E39" s="9">
        <f t="shared" si="12"/>
        <v>365.2429454814062</v>
      </c>
      <c r="F39" s="7" t="str">
        <f t="shared" si="10"/>
        <v>204 or 205</v>
      </c>
      <c r="G39" s="7">
        <f t="shared" si="11"/>
        <v>391</v>
      </c>
    </row>
    <row r="40" spans="1:7" ht="24" customHeight="1">
      <c r="A40" s="7">
        <v>137</v>
      </c>
      <c r="B40" s="7">
        <v>372</v>
      </c>
      <c r="C40" s="7">
        <f t="shared" si="8"/>
        <v>4601</v>
      </c>
      <c r="D40" s="8">
        <f t="shared" si="9"/>
        <v>365.2425582458018</v>
      </c>
      <c r="E40" s="9">
        <f t="shared" si="12"/>
        <v>365.2425582458018</v>
      </c>
      <c r="F40" s="7" t="str">
        <f t="shared" si="10"/>
        <v>185 or 186</v>
      </c>
      <c r="G40" s="7">
        <f t="shared" si="11"/>
        <v>353</v>
      </c>
    </row>
    <row r="41" spans="1:7" ht="24" customHeight="1">
      <c r="A41" s="7">
        <v>123</v>
      </c>
      <c r="B41" s="7">
        <v>334</v>
      </c>
      <c r="C41" s="7">
        <f t="shared" si="8"/>
        <v>4131</v>
      </c>
      <c r="D41" s="8">
        <f t="shared" si="9"/>
        <v>365.24208289670656</v>
      </c>
      <c r="E41" s="9">
        <f t="shared" si="12"/>
        <v>365.24208289670656</v>
      </c>
      <c r="F41" s="7" t="str">
        <f t="shared" si="10"/>
        <v>166 or 167</v>
      </c>
      <c r="G41" s="7">
        <f t="shared" si="11"/>
        <v>315</v>
      </c>
    </row>
    <row r="42" spans="1:7" ht="24" customHeight="1">
      <c r="A42" s="7">
        <v>355</v>
      </c>
      <c r="B42" s="7">
        <v>964</v>
      </c>
      <c r="C42" s="7">
        <f t="shared" si="8"/>
        <v>11923</v>
      </c>
      <c r="D42" s="8">
        <f t="shared" si="9"/>
        <v>365.2418994632383</v>
      </c>
      <c r="E42" s="9">
        <f t="shared" si="12"/>
        <v>365.2418994632383</v>
      </c>
      <c r="F42" s="7" t="str">
        <f t="shared" si="10"/>
        <v>481 or 482</v>
      </c>
      <c r="G42" s="7">
        <f t="shared" si="11"/>
        <v>315</v>
      </c>
    </row>
    <row r="43" spans="1:7" ht="24" customHeight="1">
      <c r="A43" s="7">
        <v>109</v>
      </c>
      <c r="B43" s="7">
        <v>296</v>
      </c>
      <c r="C43" s="7">
        <f t="shared" si="8"/>
        <v>3661</v>
      </c>
      <c r="D43" s="8">
        <f t="shared" si="9"/>
        <v>365.24148549851935</v>
      </c>
      <c r="E43" s="9">
        <f t="shared" si="12"/>
        <v>365.24148549851935</v>
      </c>
      <c r="F43" s="7" t="str">
        <f t="shared" si="10"/>
        <v>147 or 148</v>
      </c>
      <c r="G43" s="7">
        <f t="shared" si="11"/>
        <v>277</v>
      </c>
    </row>
  </sheetData>
  <hyperlinks>
    <hyperlink ref="A5" r:id="rId1" display="http://individual.utoronto.ca/kalendis/leap/"/>
  </hyperlinks>
  <printOptions horizontalCentered="1"/>
  <pageMargins left="0.75" right="0.75" top="0.75" bottom="0.75" header="0.25" footer="0.25"/>
  <pageSetup fitToHeight="1" fitToWidth="1" horizontalDpi="600" verticalDpi="600" orientation="portrait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2008-05-20T23:04:18Z</cp:lastPrinted>
  <dcterms:created xsi:type="dcterms:W3CDTF">2008-05-18T15:42:57Z</dcterms:created>
  <dcterms:modified xsi:type="dcterms:W3CDTF">2020-12-07T17:23:40Z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